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orreios" sheetId="1" r:id="rId1"/>
    <sheet name="Materiais" sheetId="2" r:id="rId2"/>
    <sheet name="Satisfação" sheetId="3" r:id="rId3"/>
  </sheets>
  <definedNames/>
  <calcPr fullCalcOnLoad="1"/>
</workbook>
</file>

<file path=xl/sharedStrings.xml><?xml version="1.0" encoding="utf-8"?>
<sst xmlns="http://schemas.openxmlformats.org/spreadsheetml/2006/main" count="204" uniqueCount="58">
  <si>
    <t>Gasto com Serviços de Postagem</t>
  </si>
  <si>
    <t>Jan a Ago 2014</t>
  </si>
  <si>
    <t>Jan a Ago 2015</t>
  </si>
  <si>
    <t>Sedex</t>
  </si>
  <si>
    <t>PAC</t>
  </si>
  <si>
    <t>Carta Nacional</t>
  </si>
  <si>
    <t>Carta Int.</t>
  </si>
  <si>
    <t>Telegrama Internet</t>
  </si>
  <si>
    <t>Produtos</t>
  </si>
  <si>
    <t>Carta Internet</t>
  </si>
  <si>
    <t>Selos</t>
  </si>
  <si>
    <t>Comparativo Total - Jan a Ago 2014/2015</t>
  </si>
  <si>
    <t>Comparativo Total</t>
  </si>
  <si>
    <t>*telegramas postado no balcão</t>
  </si>
  <si>
    <t>Gasto com SEDEX</t>
  </si>
  <si>
    <t>Antes 2014</t>
  </si>
  <si>
    <t>Depois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</si>
  <si>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</si>
  <si>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</si>
  <si>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</si>
  <si>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</si>
  <si>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</si>
  <si>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</si>
  <si>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</si>
  <si>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</si>
  <si>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</si>
  <si>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</si>
  <si>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</si>
  <si>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</si>
  <si>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Gasto com PAC</t>
  </si>
  <si>
    <t>Gasto com CARTA NACIONAL</t>
  </si>
  <si>
    <t>Gasto com CARTA INTERNACIONAL</t>
  </si>
  <si>
    <t>Gasto com TELEGRAMA DE INTERNET</t>
  </si>
  <si>
    <t>Gasto com PRODUTOS</t>
  </si>
  <si>
    <t>Gasto com CARTA VIA INTERNET</t>
  </si>
  <si>
    <t>Gasto com FILATELIA</t>
  </si>
  <si>
    <t>Gasto com aquisição de papel A4</t>
  </si>
  <si>
    <t>Gasto com aquisição de material de escritório (grampo, clipe, carimbo, capa de processo, bailarina, etc) e toners.</t>
  </si>
  <si>
    <t>Satisfação do usuário</t>
  </si>
  <si>
    <t>Média Alcançada</t>
  </si>
  <si>
    <t>Valor Máximo</t>
  </si>
  <si>
    <t>Variável</t>
  </si>
  <si>
    <t>Amostragem (*)</t>
  </si>
  <si>
    <t>Média (1&gt;X&lt;7)</t>
  </si>
  <si>
    <t>Vantagem relativa</t>
  </si>
  <si>
    <t>Facilidade de uso</t>
  </si>
  <si>
    <t>Compatibilidade</t>
  </si>
  <si>
    <t>Demonstrabilidade dos resultados</t>
  </si>
  <si>
    <t>Testabilidade</t>
  </si>
  <si>
    <t>(*) Quantidade de entrevistados</t>
  </si>
  <si>
    <r>
      <t xml:space="preserve">Vantagem relativa: </t>
    </r>
    <r>
      <rPr>
        <sz val="10"/>
        <color indexed="8"/>
        <rFont val="Arial"/>
        <family val="2"/>
      </rPr>
      <t>grau em que o SEI é percebido como vantajoso e melhor do que a tecnologia precursora.</t>
    </r>
  </si>
  <si>
    <r>
      <t xml:space="preserve">Facilidade de uso: </t>
    </r>
    <r>
      <rPr>
        <sz val="10"/>
        <color indexed="8"/>
        <rFont val="Arial"/>
        <family val="2"/>
      </rPr>
      <t>grau em que o SEI é percebido como fácil de usar.</t>
    </r>
  </si>
  <si>
    <r>
      <t>Compatibilidade:</t>
    </r>
    <r>
      <rPr>
        <sz val="10"/>
        <color indexed="8"/>
        <rFont val="Arial"/>
        <family val="2"/>
      </rPr>
      <t xml:space="preserve"> grau em que o SEI é percebido como consistente com valores, necessidades e experiências dos usuários.</t>
    </r>
  </si>
  <si>
    <r>
      <t xml:space="preserve">Demonstrabilidade dos resultados: </t>
    </r>
    <r>
      <rPr>
        <sz val="10"/>
        <color indexed="8"/>
        <rFont val="Arial"/>
        <family val="2"/>
      </rPr>
      <t>grau em que os resultados do uso do SEI são tangíveis.</t>
    </r>
  </si>
  <si>
    <r>
      <t xml:space="preserve">Testabilidade: </t>
    </r>
    <r>
      <rPr>
        <sz val="10"/>
        <color indexed="8"/>
        <rFont val="Arial"/>
        <family val="2"/>
      </rPr>
      <t>grau em que o SEI pode ser testado antes da adoção</t>
    </r>
  </si>
  <si>
    <t xml:space="preserve">Pela média, pode-se concluir que a atitude dos usuários mostrou-se bastante favorável, pois as cinco variáveis estudadas apresentaram elevados graus de concordância (média alta) entre os respondentes, o que reflete uma atitude positiva dos usuários do SEI em relação à vantagem, facilidade, compatibilidade e demonstração do resultado e à testabilidade.
</t>
  </si>
  <si>
    <t>Bom</t>
  </si>
  <si>
    <t>Ruim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</si>
</sst>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-&quot;R$ &quot;* #,##0.00_-;&quot;-R$ &quot;* #,##0.00_-;_-&quot;R$ &quot;* \-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0"/>
    </font>
    <font>
      <sz val="14"/>
      <color indexed="8"/>
      <name val="Calibri"/>
      <family val="0"/>
    </font>
    <font>
      <sz val="7.55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65" fontId="0" fillId="0" borderId="10" xfId="44" applyFont="1" applyFill="1" applyBorder="1" applyAlignment="1" applyProtection="1">
      <alignment horizontal="center"/>
      <protection/>
    </xf>
    <xf numFmtId="165" fontId="0" fillId="0" borderId="12" xfId="44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>
      <alignment/>
    </xf>
    <xf numFmtId="165" fontId="3" fillId="0" borderId="10" xfId="44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5" fontId="0" fillId="0" borderId="0" xfId="44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por Serviços - Jan a Ago 2014/2015</a:t>
            </a:r>
          </a:p>
        </c:rich>
      </c:tx>
      <c:layout>
        <c:manualLayout>
          <c:xMode val="factor"/>
          <c:yMode val="factor"/>
          <c:x val="0.05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5"/>
          <c:w val="0.8952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Correios!$C$3</c:f>
              <c:strCache>
                <c:ptCount val="1"/>
                <c:pt idx="0">
                  <c:v>Jan a Ago 2014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Correios!$B$4:$B$11</c:f>
              <c:strCache/>
            </c:strRef>
          </c:cat>
          <c:val>
            <c:numRef>
              <c:f>Correios!$C$4:$C$11</c:f>
              <c:numCache/>
            </c:numRef>
          </c:val>
        </c:ser>
        <c:ser>
          <c:idx val="1"/>
          <c:order val="1"/>
          <c:tx>
            <c:strRef>
              <c:f>Correios!$D$3</c:f>
              <c:strCache>
                <c:ptCount val="1"/>
                <c:pt idx="0">
                  <c:v>Jan a Ago 2015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Correios!$B$4:$B$11</c:f>
              <c:strCache/>
            </c:strRef>
          </c:cat>
          <c:val>
            <c:numRef>
              <c:f>Correios!$D$4:$D$11</c:f>
              <c:numCache/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45816"/>
        <c:crossesAt val="0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45425"/>
          <c:w val="0.141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FILATELIA</a:t>
            </a:r>
          </a:p>
        </c:rich>
      </c:tx>
      <c:layout>
        <c:manualLayout>
          <c:xMode val="factor"/>
          <c:yMode val="factor"/>
          <c:x val="-0.019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30025"/>
          <c:w val="0.863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Correios!$C$164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Correios!$C$165:$C$176</c:f>
              <c:numCache/>
            </c:numRef>
          </c:val>
          <c:smooth val="0"/>
        </c:ser>
        <c:ser>
          <c:idx val="1"/>
          <c:order val="1"/>
          <c:tx>
            <c:strRef>
              <c:f>Correios!$D$164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Correios!$D$165:$D$176</c:f>
              <c:numCache/>
            </c:numRef>
          </c:val>
          <c:smooth val="0"/>
        </c:ser>
        <c:marker val="1"/>
        <c:axId val="61320457"/>
        <c:axId val="15013202"/>
      </c:lineChart>
      <c:catAx>
        <c:axId val="613204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13202"/>
        <c:crossesAt val="0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204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4775"/>
          <c:w val="0.157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aquisição de papel A4</a:t>
            </a:r>
          </a:p>
        </c:rich>
      </c:tx>
      <c:layout>
        <c:manualLayout>
          <c:xMode val="factor"/>
          <c:yMode val="factor"/>
          <c:x val="-0.00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15"/>
          <c:w val="0.8617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Materiais!$C$3:$C$3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Materiais!$C$4:$C$15</c:f>
              <c:numCache/>
            </c:numRef>
          </c:val>
          <c:smooth val="0"/>
        </c:ser>
        <c:ser>
          <c:idx val="1"/>
          <c:order val="1"/>
          <c:tx>
            <c:strRef>
              <c:f>Materiais!$D$3:$D$3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Materiais!$D$4:$D$15</c:f>
              <c:numCache/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09820"/>
        <c:crossesAt val="0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109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476"/>
          <c:w val="0.156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aquisição de material de escritório (grampo, clipe, carimbo, capa de processo, bailarina, etc) e toners.</a:t>
            </a:r>
          </a:p>
        </c:rich>
      </c:tx>
      <c:layout>
        <c:manualLayout>
          <c:xMode val="factor"/>
          <c:yMode val="factor"/>
          <c:x val="0.00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4745"/>
          <c:w val="0.848"/>
          <c:h val="0.525"/>
        </c:manualLayout>
      </c:layout>
      <c:lineChart>
        <c:grouping val="standard"/>
        <c:varyColors val="0"/>
        <c:ser>
          <c:idx val="0"/>
          <c:order val="0"/>
          <c:tx>
            <c:strRef>
              <c:f>Materiais!$C$20:$C$20</c:f>
              <c:strCache>
                <c:ptCount val="1"/>
                <c:pt idx="0">
                  <c:v>Antes 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Materiais!$B$21:$B$32</c:f>
              <c:strCache/>
            </c:strRef>
          </c:cat>
          <c:val>
            <c:numRef>
              <c:f>Materiais!$C$21:$C$32</c:f>
              <c:numCache/>
            </c:numRef>
          </c:val>
          <c:smooth val="0"/>
        </c:ser>
        <c:ser>
          <c:idx val="1"/>
          <c:order val="1"/>
          <c:tx>
            <c:strRef>
              <c:f>Materiais!$D$20:$D$20</c:f>
              <c:strCache>
                <c:ptCount val="1"/>
                <c:pt idx="0">
                  <c:v>Depois 2015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Materiais!$B$21:$B$32</c:f>
              <c:strCache/>
            </c:strRef>
          </c:cat>
          <c:val>
            <c:numRef>
              <c:f>Materiais!$D$21:$D$32</c:f>
              <c:numCache/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15654"/>
        <c:crossesAt val="0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95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631"/>
          <c:w val="0.164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Satisfação do Usuário - Maio de 2015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75"/>
          <c:w val="0.99275"/>
          <c:h val="0.7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Satisfação!$T$2:$T$2</c:f>
              <c:strCache>
                <c:ptCount val="1"/>
                <c:pt idx="0">
                  <c:v>Média Alcançada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Satisfação!$S$3:$S$7</c:f>
              <c:strCache/>
            </c:strRef>
          </c:cat>
          <c:val>
            <c:numRef>
              <c:f>Satisfação!$T$3:$T$7</c:f>
              <c:numCache/>
            </c:numRef>
          </c:val>
        </c:ser>
        <c:ser>
          <c:idx val="1"/>
          <c:order val="1"/>
          <c:tx>
            <c:strRef>
              <c:f>Satisfação!$U$2:$U$2</c:f>
              <c:strCache>
                <c:ptCount val="1"/>
                <c:pt idx="0">
                  <c:v>Valor Máximo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Satisfação!$S$3:$S$7</c:f>
              <c:strCache/>
            </c:strRef>
          </c:cat>
          <c:val>
            <c:numRef>
              <c:f>Satisfação!$U$3:$U$7</c:f>
              <c:numCache/>
            </c:numRef>
          </c:val>
        </c:ser>
        <c:overlap val="100"/>
        <c:axId val="6478839"/>
        <c:axId val="58309552"/>
      </c:barChart>
      <c:catAx>
        <c:axId val="6478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09552"/>
        <c:crossesAt val="0"/>
        <c:auto val="1"/>
        <c:lblOffset val="100"/>
        <c:tickLblSkip val="1"/>
        <c:noMultiLvlLbl val="0"/>
      </c:catAx>
      <c:valAx>
        <c:axId val="58309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8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88525"/>
          <c:w val="0.262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Vantagem relativa</a:t>
            </a:r>
          </a:p>
        </c:rich>
      </c:tx>
      <c:layout>
        <c:manualLayout>
          <c:xMode val="factor"/>
          <c:yMode val="factor"/>
          <c:x val="-0.00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5"/>
          <c:y val="0.3295"/>
          <c:w val="0.1685"/>
          <c:h val="0.49125"/>
        </c:manualLayout>
      </c:layout>
      <c:pieChart>
        <c:varyColors val="1"/>
        <c:ser>
          <c:idx val="0"/>
          <c:order val="0"/>
          <c:tx>
            <c:strRef>
              <c:f>Satisfação!$S$21:$S$21</c:f>
              <c:strCache>
                <c:ptCount val="1"/>
                <c:pt idx="0">
                  <c:v>Vantagem relativa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Satisfação!$T$20:$U$20</c:f>
              <c:strCache/>
            </c:strRef>
          </c:cat>
          <c:val>
            <c:numRef>
              <c:f>Satisfação!$T$21:$U$21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75"/>
          <c:y val="0.889"/>
          <c:w val="0.108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Facilidade de uso</a:t>
            </a:r>
          </a:p>
        </c:rich>
      </c:tx>
      <c:layout>
        <c:manualLayout>
          <c:xMode val="factor"/>
          <c:yMode val="factor"/>
          <c:x val="-0.0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5"/>
          <c:y val="0.3275"/>
          <c:w val="0.168"/>
          <c:h val="0.4925"/>
        </c:manualLayout>
      </c:layout>
      <c:pieChart>
        <c:varyColors val="1"/>
        <c:ser>
          <c:idx val="0"/>
          <c:order val="0"/>
          <c:tx>
            <c:strRef>
              <c:f>Satisfação!$S$37:$S$37</c:f>
              <c:strCache>
                <c:ptCount val="1"/>
                <c:pt idx="0">
                  <c:v>Facilidade de uso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Satisfação!$T$36:$U$36</c:f>
              <c:strCache/>
            </c:strRef>
          </c:cat>
          <c:val>
            <c:numRef>
              <c:f>Satisfação!$T$37:$U$37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75"/>
          <c:y val="0.8885"/>
          <c:w val="0.1077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Compatibilidade</a:t>
            </a:r>
          </a:p>
        </c:rich>
      </c:tx>
      <c:layout>
        <c:manualLayout>
          <c:xMode val="factor"/>
          <c:yMode val="factor"/>
          <c:x val="-0.00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75"/>
          <c:y val="0.3295"/>
          <c:w val="0.1655"/>
          <c:h val="0.4875"/>
        </c:manualLayout>
      </c:layout>
      <c:pieChart>
        <c:varyColors val="1"/>
        <c:ser>
          <c:idx val="0"/>
          <c:order val="0"/>
          <c:tx>
            <c:strRef>
              <c:f>Satisfação!$S$56:$S$56</c:f>
              <c:strCache>
                <c:ptCount val="1"/>
                <c:pt idx="0">
                  <c:v>Compatibilidade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Satisfação!$T$55:$U$55</c:f>
              <c:strCache/>
            </c:strRef>
          </c:cat>
          <c:val>
            <c:numRef>
              <c:f>Satisfação!$T$56:$U$56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75"/>
          <c:y val="0.88525"/>
          <c:w val="0.10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Demonstrabilidade dos resultados</a:t>
            </a:r>
          </a:p>
        </c:rich>
      </c:tx>
      <c:layout>
        <c:manualLayout>
          <c:xMode val="factor"/>
          <c:yMode val="factor"/>
          <c:x val="-0.00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775"/>
          <c:y val="0.3295"/>
          <c:w val="0.1645"/>
          <c:h val="0.4875"/>
        </c:manualLayout>
      </c:layout>
      <c:pieChart>
        <c:varyColors val="1"/>
        <c:ser>
          <c:idx val="0"/>
          <c:order val="0"/>
          <c:tx>
            <c:strRef>
              <c:f>Satisfação!$S$73:$S$73</c:f>
              <c:strCache>
                <c:ptCount val="1"/>
                <c:pt idx="0">
                  <c:v>Demonstrabilidade dos resultados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Satisfação!$T$72:$U$72</c:f>
              <c:strCache/>
            </c:strRef>
          </c:cat>
          <c:val>
            <c:numRef>
              <c:f>Satisfação!$T$73:$U$73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75"/>
          <c:y val="0.889"/>
          <c:w val="0.10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Testabilidade</a:t>
            </a:r>
          </a:p>
        </c:rich>
      </c:tx>
      <c:layout>
        <c:manualLayout>
          <c:xMode val="factor"/>
          <c:yMode val="factor"/>
          <c:x val="-0.00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775"/>
          <c:y val="0.3295"/>
          <c:w val="0.1645"/>
          <c:h val="0.4875"/>
        </c:manualLayout>
      </c:layout>
      <c:pieChart>
        <c:varyColors val="1"/>
        <c:ser>
          <c:idx val="0"/>
          <c:order val="0"/>
          <c:tx>
            <c:strRef>
              <c:f>Satisfação!$S$93:$S$93</c:f>
              <c:strCache>
                <c:ptCount val="1"/>
                <c:pt idx="0">
                  <c:v>Testabilidade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Satisfação!$T$92:$U$92</c:f>
              <c:strCache/>
            </c:strRef>
          </c:cat>
          <c:val>
            <c:numRef>
              <c:f>Satisfação!$T$93:$U$93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075"/>
          <c:y val="0.889"/>
          <c:w val="0.10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Total - Jan a Ago 2014/2015</a:t>
            </a:r>
          </a:p>
        </c:rich>
      </c:tx>
      <c:layout>
        <c:manualLayout>
          <c:xMode val="factor"/>
          <c:yMode val="factor"/>
          <c:x val="0.015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5475"/>
          <c:w val="0.896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Correios!$C$21</c:f>
              <c:strCache>
                <c:ptCount val="1"/>
                <c:pt idx="0">
                  <c:v>Jan a Ago 2014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Correios!$C$22</c:f>
              <c:numCache/>
            </c:numRef>
          </c:val>
        </c:ser>
        <c:ser>
          <c:idx val="1"/>
          <c:order val="1"/>
          <c:tx>
            <c:strRef>
              <c:f>Correios!$D$21</c:f>
              <c:strCache>
                <c:ptCount val="1"/>
                <c:pt idx="0">
                  <c:v>Jan a Ago 2015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Correios!$D$22</c:f>
              <c:numCache/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03362"/>
        <c:crossesAt val="0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68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5"/>
          <c:w val="0.1412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SEDEX</a:t>
            </a:r>
          </a:p>
        </c:rich>
      </c:tx>
      <c:layout>
        <c:manualLayout>
          <c:xMode val="factor"/>
          <c:yMode val="factor"/>
          <c:x val="-0.001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7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Correios!$C$38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Correios!$C$39:$C$50</c:f>
              <c:numCache/>
            </c:numRef>
          </c:val>
          <c:smooth val="0"/>
        </c:ser>
        <c:ser>
          <c:idx val="1"/>
          <c:order val="1"/>
          <c:tx>
            <c:strRef>
              <c:f>Correios!$D$38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Correios!$D$39:$D$50</c:f>
              <c:numCache/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88684"/>
        <c:crossesAt val="0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036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44775"/>
          <c:w val="0.157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PAC</a:t>
            </a:r>
          </a:p>
        </c:rich>
      </c:tx>
      <c:layout>
        <c:manualLayout>
          <c:xMode val="factor"/>
          <c:yMode val="factor"/>
          <c:x val="-0.013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8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Correios!$C$56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Correios!$C$57:$C$68</c:f>
              <c:numCache/>
            </c:numRef>
          </c:val>
          <c:smooth val="0"/>
        </c:ser>
        <c:ser>
          <c:idx val="1"/>
          <c:order val="1"/>
          <c:tx>
            <c:strRef>
              <c:f>Correios!$D$56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Correios!$D$57:$D$68</c:f>
              <c:numCache/>
            </c:numRef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78166"/>
        <c:crossesAt val="0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449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44775"/>
          <c:w val="0.157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CARTA NACIONAL</a:t>
            </a:r>
          </a:p>
        </c:rich>
      </c:tx>
      <c:layout>
        <c:manualLayout>
          <c:xMode val="factor"/>
          <c:yMode val="factor"/>
          <c:x val="-0.014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7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Correios!$C$73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Correios!$C$74:$C$85</c:f>
              <c:numCache/>
            </c:numRef>
          </c:val>
          <c:smooth val="0"/>
        </c:ser>
        <c:ser>
          <c:idx val="1"/>
          <c:order val="1"/>
          <c:tx>
            <c:strRef>
              <c:f>Correios!$D$73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Correios!$D$74:$D$85</c:f>
              <c:numCache/>
            </c:numRef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64160"/>
        <c:crossesAt val="0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414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44775"/>
          <c:w val="0.15675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TELEGRAMA DE INTERNET</a:t>
            </a:r>
          </a:p>
        </c:rich>
      </c:tx>
      <c:layout>
        <c:manualLayout>
          <c:xMode val="factor"/>
          <c:yMode val="factor"/>
          <c:x val="-0.0077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3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Correios!$C$110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Correios!$C$111:$C$122</c:f>
              <c:numCache/>
            </c:numRef>
          </c:val>
          <c:smooth val="0"/>
        </c:ser>
        <c:ser>
          <c:idx val="1"/>
          <c:order val="1"/>
          <c:tx>
            <c:strRef>
              <c:f>Correios!$D$110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Correios!$D$111:$D$122</c:f>
              <c:numCache/>
            </c:numRef>
          </c:val>
          <c:smooth val="0"/>
        </c:ser>
        <c:marker val="1"/>
        <c:axId val="12706529"/>
        <c:axId val="47249898"/>
      </c:lineChart>
      <c:catAx>
        <c:axId val="127065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49898"/>
        <c:crossesAt val="0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0652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44775"/>
          <c:w val="0.157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CARTA INTERNACIONAL</a:t>
            </a:r>
          </a:p>
        </c:rich>
      </c:tx>
      <c:layout>
        <c:manualLayout>
          <c:xMode val="factor"/>
          <c:yMode val="factor"/>
          <c:x val="-0.017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2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Correios!$C$92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Correios!$C$93:$C$104</c:f>
              <c:numCache/>
            </c:numRef>
          </c:val>
          <c:smooth val="0"/>
        </c:ser>
        <c:ser>
          <c:idx val="1"/>
          <c:order val="1"/>
          <c:tx>
            <c:strRef>
              <c:f>Correios!$D$92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Correios!$D$93:$D$104</c:f>
              <c:numCache/>
            </c:numRef>
          </c:val>
          <c:smooth val="0"/>
        </c:ser>
        <c:marker val="1"/>
        <c:axId val="22595899"/>
        <c:axId val="2036500"/>
      </c:lineChart>
      <c:catAx>
        <c:axId val="22595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6500"/>
        <c:crossesAt val="0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9589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25"/>
          <c:y val="0.44775"/>
          <c:w val="0.1565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CARTA VIA INTERNET</a:t>
            </a:r>
          </a:p>
        </c:rich>
      </c:tx>
      <c:layout>
        <c:manualLayout>
          <c:xMode val="factor"/>
          <c:yMode val="factor"/>
          <c:x val="-0.015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6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Correios!$C$146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Correios!$C$147:$C$158</c:f>
              <c:numCache/>
            </c:numRef>
          </c:val>
          <c:smooth val="0"/>
        </c:ser>
        <c:ser>
          <c:idx val="1"/>
          <c:order val="1"/>
          <c:tx>
            <c:strRef>
              <c:f>Correios!$D$146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Correios!$D$147:$D$158</c:f>
              <c:numCache/>
            </c:numRef>
          </c:val>
          <c:smooth val="0"/>
        </c:ser>
        <c:marker val="1"/>
        <c:axId val="18328501"/>
        <c:axId val="30738782"/>
      </c:lineChart>
      <c:catAx>
        <c:axId val="18328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38782"/>
        <c:crossesAt val="0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285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44775"/>
          <c:w val="0.158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 com PRODUTOS</a:t>
            </a:r>
          </a:p>
        </c:rich>
      </c:tx>
      <c:layout>
        <c:manualLayout>
          <c:xMode val="factor"/>
          <c:yMode val="factor"/>
          <c:x val="0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0025"/>
          <c:w val="0.86475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Correios!$C$128</c:f>
              <c:strCache>
                <c:ptCount val="1"/>
                <c:pt idx="0">
                  <c:v>Antes 2014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Correios!$C$129:$C$140</c:f>
              <c:numCache/>
            </c:numRef>
          </c:val>
          <c:smooth val="0"/>
        </c:ser>
        <c:ser>
          <c:idx val="1"/>
          <c:order val="1"/>
          <c:tx>
            <c:strRef>
              <c:f>Correios!$D$128</c:f>
              <c:strCache>
                <c:ptCount val="1"/>
                <c:pt idx="0">
                  <c:v>Depois 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Correios!$D$129:$D$140</c:f>
              <c:numCache/>
            </c:numRef>
          </c:val>
          <c:smooth val="0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13384"/>
        <c:crossesAt val="0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135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4775"/>
          <c:w val="0.1565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19050</xdr:rowOff>
    </xdr:from>
    <xdr:to>
      <xdr:col>22</xdr:col>
      <xdr:colOff>95250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5029200" y="209550"/>
        <a:ext cx="9867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190500</xdr:rowOff>
    </xdr:from>
    <xdr:to>
      <xdr:col>22</xdr:col>
      <xdr:colOff>114300</xdr:colOff>
      <xdr:row>31</xdr:row>
      <xdr:rowOff>180975</xdr:rowOff>
    </xdr:to>
    <xdr:graphicFrame>
      <xdr:nvGraphicFramePr>
        <xdr:cNvPr id="2" name="Chart 2"/>
        <xdr:cNvGraphicFramePr/>
      </xdr:nvGraphicFramePr>
      <xdr:xfrm>
        <a:off x="5048250" y="3724275"/>
        <a:ext cx="98679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35</xdr:row>
      <xdr:rowOff>190500</xdr:rowOff>
    </xdr:from>
    <xdr:to>
      <xdr:col>22</xdr:col>
      <xdr:colOff>95250</xdr:colOff>
      <xdr:row>49</xdr:row>
      <xdr:rowOff>161925</xdr:rowOff>
    </xdr:to>
    <xdr:graphicFrame>
      <xdr:nvGraphicFramePr>
        <xdr:cNvPr id="3" name="Chart 3"/>
        <xdr:cNvGraphicFramePr/>
      </xdr:nvGraphicFramePr>
      <xdr:xfrm>
        <a:off x="5048250" y="7153275"/>
        <a:ext cx="9848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53</xdr:row>
      <xdr:rowOff>190500</xdr:rowOff>
    </xdr:from>
    <xdr:to>
      <xdr:col>22</xdr:col>
      <xdr:colOff>104775</xdr:colOff>
      <xdr:row>67</xdr:row>
      <xdr:rowOff>161925</xdr:rowOff>
    </xdr:to>
    <xdr:graphicFrame>
      <xdr:nvGraphicFramePr>
        <xdr:cNvPr id="4" name="Chart 4"/>
        <xdr:cNvGraphicFramePr/>
      </xdr:nvGraphicFramePr>
      <xdr:xfrm>
        <a:off x="5048250" y="10582275"/>
        <a:ext cx="985837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70</xdr:row>
      <xdr:rowOff>190500</xdr:rowOff>
    </xdr:from>
    <xdr:to>
      <xdr:col>22</xdr:col>
      <xdr:colOff>114300</xdr:colOff>
      <xdr:row>84</xdr:row>
      <xdr:rowOff>161925</xdr:rowOff>
    </xdr:to>
    <xdr:graphicFrame>
      <xdr:nvGraphicFramePr>
        <xdr:cNvPr id="5" name="Chart 5"/>
        <xdr:cNvGraphicFramePr/>
      </xdr:nvGraphicFramePr>
      <xdr:xfrm>
        <a:off x="5048250" y="13820775"/>
        <a:ext cx="98679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107</xdr:row>
      <xdr:rowOff>190500</xdr:rowOff>
    </xdr:from>
    <xdr:to>
      <xdr:col>22</xdr:col>
      <xdr:colOff>104775</xdr:colOff>
      <xdr:row>121</xdr:row>
      <xdr:rowOff>161925</xdr:rowOff>
    </xdr:to>
    <xdr:graphicFrame>
      <xdr:nvGraphicFramePr>
        <xdr:cNvPr id="6" name="Chart 6"/>
        <xdr:cNvGraphicFramePr/>
      </xdr:nvGraphicFramePr>
      <xdr:xfrm>
        <a:off x="5048250" y="20869275"/>
        <a:ext cx="9858375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89</xdr:row>
      <xdr:rowOff>190500</xdr:rowOff>
    </xdr:from>
    <xdr:to>
      <xdr:col>22</xdr:col>
      <xdr:colOff>133350</xdr:colOff>
      <xdr:row>103</xdr:row>
      <xdr:rowOff>161925</xdr:rowOff>
    </xdr:to>
    <xdr:graphicFrame>
      <xdr:nvGraphicFramePr>
        <xdr:cNvPr id="7" name="Chart 7"/>
        <xdr:cNvGraphicFramePr/>
      </xdr:nvGraphicFramePr>
      <xdr:xfrm>
        <a:off x="5048250" y="17440275"/>
        <a:ext cx="988695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143</xdr:row>
      <xdr:rowOff>190500</xdr:rowOff>
    </xdr:from>
    <xdr:to>
      <xdr:col>22</xdr:col>
      <xdr:colOff>161925</xdr:colOff>
      <xdr:row>157</xdr:row>
      <xdr:rowOff>161925</xdr:rowOff>
    </xdr:to>
    <xdr:graphicFrame>
      <xdr:nvGraphicFramePr>
        <xdr:cNvPr id="8" name="Chart 8"/>
        <xdr:cNvGraphicFramePr/>
      </xdr:nvGraphicFramePr>
      <xdr:xfrm>
        <a:off x="5048250" y="27727275"/>
        <a:ext cx="9915525" cy="2638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125</xdr:row>
      <xdr:rowOff>190500</xdr:rowOff>
    </xdr:from>
    <xdr:to>
      <xdr:col>22</xdr:col>
      <xdr:colOff>123825</xdr:colOff>
      <xdr:row>139</xdr:row>
      <xdr:rowOff>161925</xdr:rowOff>
    </xdr:to>
    <xdr:graphicFrame>
      <xdr:nvGraphicFramePr>
        <xdr:cNvPr id="9" name="Chart 9"/>
        <xdr:cNvGraphicFramePr/>
      </xdr:nvGraphicFramePr>
      <xdr:xfrm>
        <a:off x="5048250" y="24298275"/>
        <a:ext cx="9877425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161</xdr:row>
      <xdr:rowOff>190500</xdr:rowOff>
    </xdr:from>
    <xdr:to>
      <xdr:col>22</xdr:col>
      <xdr:colOff>219075</xdr:colOff>
      <xdr:row>175</xdr:row>
      <xdr:rowOff>161925</xdr:rowOff>
    </xdr:to>
    <xdr:graphicFrame>
      <xdr:nvGraphicFramePr>
        <xdr:cNvPr id="10" name="Chart 10"/>
        <xdr:cNvGraphicFramePr/>
      </xdr:nvGraphicFramePr>
      <xdr:xfrm>
        <a:off x="5048250" y="31156275"/>
        <a:ext cx="997267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190500</xdr:rowOff>
    </xdr:from>
    <xdr:to>
      <xdr:col>22</xdr:col>
      <xdr:colOff>47625</xdr:colOff>
      <xdr:row>14</xdr:row>
      <xdr:rowOff>161925</xdr:rowOff>
    </xdr:to>
    <xdr:graphicFrame>
      <xdr:nvGraphicFramePr>
        <xdr:cNvPr id="1" name="Chart 1"/>
        <xdr:cNvGraphicFramePr/>
      </xdr:nvGraphicFramePr>
      <xdr:xfrm>
        <a:off x="5248275" y="190500"/>
        <a:ext cx="9801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228600</xdr:rowOff>
    </xdr:from>
    <xdr:to>
      <xdr:col>22</xdr:col>
      <xdr:colOff>57150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248275" y="3886200"/>
        <a:ext cx="98107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57150</xdr:rowOff>
    </xdr:from>
    <xdr:to>
      <xdr:col>19</xdr:col>
      <xdr:colOff>19050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7839075" y="247650"/>
        <a:ext cx="78295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18</xdr:row>
      <xdr:rowOff>571500</xdr:rowOff>
    </xdr:from>
    <xdr:to>
      <xdr:col>19</xdr:col>
      <xdr:colOff>28575</xdr:colOff>
      <xdr:row>27</xdr:row>
      <xdr:rowOff>180975</xdr:rowOff>
    </xdr:to>
    <xdr:graphicFrame>
      <xdr:nvGraphicFramePr>
        <xdr:cNvPr id="2" name="Chart 2"/>
        <xdr:cNvGraphicFramePr/>
      </xdr:nvGraphicFramePr>
      <xdr:xfrm>
        <a:off x="7839075" y="4000500"/>
        <a:ext cx="7839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419100</xdr:colOff>
      <xdr:row>31</xdr:row>
      <xdr:rowOff>123825</xdr:rowOff>
    </xdr:from>
    <xdr:to>
      <xdr:col>19</xdr:col>
      <xdr:colOff>47625</xdr:colOff>
      <xdr:row>45</xdr:row>
      <xdr:rowOff>190500</xdr:rowOff>
    </xdr:to>
    <xdr:graphicFrame>
      <xdr:nvGraphicFramePr>
        <xdr:cNvPr id="3" name="Chart 3"/>
        <xdr:cNvGraphicFramePr/>
      </xdr:nvGraphicFramePr>
      <xdr:xfrm>
        <a:off x="7839075" y="7448550"/>
        <a:ext cx="7858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419100</xdr:colOff>
      <xdr:row>50</xdr:row>
      <xdr:rowOff>38100</xdr:rowOff>
    </xdr:from>
    <xdr:to>
      <xdr:col>19</xdr:col>
      <xdr:colOff>95250</xdr:colOff>
      <xdr:row>64</xdr:row>
      <xdr:rowOff>114300</xdr:rowOff>
    </xdr:to>
    <xdr:graphicFrame>
      <xdr:nvGraphicFramePr>
        <xdr:cNvPr id="4" name="Chart 4"/>
        <xdr:cNvGraphicFramePr/>
      </xdr:nvGraphicFramePr>
      <xdr:xfrm>
        <a:off x="7839075" y="10982325"/>
        <a:ext cx="79057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409575</xdr:colOff>
      <xdr:row>68</xdr:row>
      <xdr:rowOff>104775</xdr:rowOff>
    </xdr:from>
    <xdr:to>
      <xdr:col>19</xdr:col>
      <xdr:colOff>152400</xdr:colOff>
      <xdr:row>82</xdr:row>
      <xdr:rowOff>180975</xdr:rowOff>
    </xdr:to>
    <xdr:graphicFrame>
      <xdr:nvGraphicFramePr>
        <xdr:cNvPr id="5" name="Chart 5"/>
        <xdr:cNvGraphicFramePr/>
      </xdr:nvGraphicFramePr>
      <xdr:xfrm>
        <a:off x="7829550" y="14478000"/>
        <a:ext cx="7972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419100</xdr:colOff>
      <xdr:row>87</xdr:row>
      <xdr:rowOff>152400</xdr:rowOff>
    </xdr:from>
    <xdr:to>
      <xdr:col>19</xdr:col>
      <xdr:colOff>161925</xdr:colOff>
      <xdr:row>102</xdr:row>
      <xdr:rowOff>38100</xdr:rowOff>
    </xdr:to>
    <xdr:graphicFrame>
      <xdr:nvGraphicFramePr>
        <xdr:cNvPr id="6" name="Chart 6"/>
        <xdr:cNvGraphicFramePr/>
      </xdr:nvGraphicFramePr>
      <xdr:xfrm>
        <a:off x="7839075" y="18145125"/>
        <a:ext cx="79724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7"/>
  <sheetViews>
    <sheetView showGridLines="0" zoomScalePageLayoutView="0" workbookViewId="0" topLeftCell="A184">
      <selection activeCell="D34" sqref="D34"/>
    </sheetView>
  </sheetViews>
  <sheetFormatPr defaultColWidth="9.140625" defaultRowHeight="15"/>
  <cols>
    <col min="1" max="1" width="2.8515625" style="0" customWidth="1"/>
    <col min="2" max="2" width="18.28125" style="1" customWidth="1"/>
    <col min="3" max="3" width="18.421875" style="0" customWidth="1"/>
    <col min="4" max="4" width="17.8515625" style="0" customWidth="1"/>
  </cols>
  <sheetData>
    <row r="2" spans="3:4" ht="15">
      <c r="C2" s="21" t="s">
        <v>0</v>
      </c>
      <c r="D2" s="21"/>
    </row>
    <row r="3" spans="3:4" ht="15">
      <c r="C3" s="2" t="s">
        <v>1</v>
      </c>
      <c r="D3" s="2" t="s">
        <v>2</v>
      </c>
    </row>
    <row r="4" spans="2:4" ht="15">
      <c r="B4" s="2" t="s">
        <v>3</v>
      </c>
      <c r="C4" s="3">
        <f>SUM(C39:C46)</f>
        <v>584384.2100000001</v>
      </c>
      <c r="D4" s="3">
        <f>SUM(D39:D46)</f>
        <v>151892.96</v>
      </c>
    </row>
    <row r="5" spans="2:4" ht="15">
      <c r="B5" s="2" t="s">
        <v>4</v>
      </c>
      <c r="C5" s="3">
        <f>SUM(C57:C64)</f>
        <v>511829.64999999997</v>
      </c>
      <c r="D5" s="3">
        <f>SUM(D57:D64)</f>
        <v>388735.6</v>
      </c>
    </row>
    <row r="6" spans="2:4" ht="15">
      <c r="B6" s="2" t="s">
        <v>5</v>
      </c>
      <c r="C6" s="3">
        <f>SUM(C74:C81)</f>
        <v>371592.73999999993</v>
      </c>
      <c r="D6" s="3">
        <f>SUM(D74:D81)</f>
        <v>237045.30000000002</v>
      </c>
    </row>
    <row r="7" spans="2:4" ht="15">
      <c r="B7" s="2" t="s">
        <v>6</v>
      </c>
      <c r="C7" s="3">
        <f>SUM(C93:C100)</f>
        <v>262585.26</v>
      </c>
      <c r="D7" s="4">
        <f>SUM(D93:D100)</f>
        <v>330925.5</v>
      </c>
    </row>
    <row r="8" spans="2:4" ht="15">
      <c r="B8" s="2" t="s">
        <v>7</v>
      </c>
      <c r="C8" s="3">
        <f>SUM(C111:C118)</f>
        <v>82645.03</v>
      </c>
      <c r="D8" s="3">
        <f>SUM(D111:D118)</f>
        <v>71125.48000000001</v>
      </c>
    </row>
    <row r="9" spans="2:4" ht="15">
      <c r="B9" s="2" t="s">
        <v>8</v>
      </c>
      <c r="C9" s="3">
        <f>SUM(C129:C136)</f>
        <v>13114.55</v>
      </c>
      <c r="D9" s="3">
        <f>SUM(D129:D136)</f>
        <v>9212.7</v>
      </c>
    </row>
    <row r="10" spans="2:4" ht="15">
      <c r="B10" s="2" t="s">
        <v>9</v>
      </c>
      <c r="C10" s="3">
        <f>SUM(C147:C154)</f>
        <v>2709</v>
      </c>
      <c r="D10" s="4">
        <f>SUM(D147:D154)</f>
        <v>7025</v>
      </c>
    </row>
    <row r="11" spans="2:4" ht="15">
      <c r="B11" s="2" t="s">
        <v>10</v>
      </c>
      <c r="C11" s="3">
        <f>SUM(C165:C172)</f>
        <v>3867.3999999999996</v>
      </c>
      <c r="D11" s="3">
        <f>SUM(D165:D172)</f>
        <v>2862.05</v>
      </c>
    </row>
    <row r="12" spans="2:4" ht="15">
      <c r="B12" s="5"/>
      <c r="C12" s="6"/>
      <c r="D12" s="6"/>
    </row>
    <row r="17" ht="38.25" customHeight="1"/>
    <row r="20" spans="3:4" ht="15">
      <c r="C20" s="21" t="s">
        <v>11</v>
      </c>
      <c r="D20" s="21"/>
    </row>
    <row r="21" spans="3:4" ht="15">
      <c r="C21" s="2" t="s">
        <v>1</v>
      </c>
      <c r="D21" s="2" t="s">
        <v>2</v>
      </c>
    </row>
    <row r="22" spans="2:4" ht="15">
      <c r="B22" s="2" t="s">
        <v>12</v>
      </c>
      <c r="C22" s="3">
        <f>SUM(C4:C11)</f>
        <v>1832727.84</v>
      </c>
      <c r="D22" s="3">
        <f>SUM(D4:D11)+D28</f>
        <v>1199437.19</v>
      </c>
    </row>
    <row r="23" spans="2:3" ht="15" customHeight="1">
      <c r="B23" s="22"/>
      <c r="C23" s="22"/>
    </row>
    <row r="28" spans="2:4" ht="15">
      <c r="B28" s="1" t="s">
        <v>13</v>
      </c>
      <c r="D28">
        <f>(398.24+99.56+61.44+40.96+12.4)</f>
        <v>612.6</v>
      </c>
    </row>
    <row r="37" spans="3:4" ht="15">
      <c r="C37" s="21" t="s">
        <v>14</v>
      </c>
      <c r="D37" s="21"/>
    </row>
    <row r="38" spans="3:4" ht="15">
      <c r="C38" s="2" t="s">
        <v>15</v>
      </c>
      <c r="D38" s="2" t="s">
        <v>16</v>
      </c>
    </row>
    <row r="39" spans="2:4" ht="15">
      <c r="B39" s="2" t="s">
        <v>17</v>
      </c>
      <c r="C39" s="7">
        <v>48699.16</v>
      </c>
      <c r="D39" s="7">
        <v>15090.14</v>
      </c>
    </row>
    <row r="40" spans="2:4" ht="15">
      <c r="B40" s="2" t="s">
        <v>18</v>
      </c>
      <c r="C40" s="7">
        <v>194726.39</v>
      </c>
      <c r="D40" s="7">
        <v>18069.87</v>
      </c>
    </row>
    <row r="41" spans="2:4" ht="15">
      <c r="B41" s="2" t="s">
        <v>19</v>
      </c>
      <c r="C41" s="7">
        <v>50024.5</v>
      </c>
      <c r="D41" s="7">
        <v>14088.56</v>
      </c>
    </row>
    <row r="42" spans="2:4" ht="15">
      <c r="B42" s="2" t="s">
        <v>20</v>
      </c>
      <c r="C42" s="7">
        <v>37218.04</v>
      </c>
      <c r="D42" s="7">
        <v>14749.19</v>
      </c>
    </row>
    <row r="43" spans="2:4" ht="15">
      <c r="B43" s="2" t="s">
        <v>21</v>
      </c>
      <c r="C43" s="7">
        <v>60337.52</v>
      </c>
      <c r="D43" s="7">
        <v>15611.14</v>
      </c>
    </row>
    <row r="44" spans="2:4" ht="15">
      <c r="B44" s="2" t="s">
        <v>22</v>
      </c>
      <c r="C44" s="7">
        <v>69929.84</v>
      </c>
      <c r="D44" s="7">
        <v>38346.8</v>
      </c>
    </row>
    <row r="45" spans="2:4" ht="15">
      <c r="B45" s="2" t="s">
        <v>23</v>
      </c>
      <c r="C45" s="7">
        <v>67029.59</v>
      </c>
      <c r="D45" s="7">
        <v>26314.77</v>
      </c>
    </row>
    <row r="46" spans="2:4" ht="15">
      <c r="B46" s="2" t="s">
        <v>24</v>
      </c>
      <c r="C46" s="7">
        <v>56419.17</v>
      </c>
      <c r="D46" s="7">
        <v>9622.49</v>
      </c>
    </row>
    <row r="47" spans="2:4" ht="15">
      <c r="B47" s="2" t="s">
        <v>25</v>
      </c>
      <c r="C47" s="7">
        <v>38637.31</v>
      </c>
      <c r="D47" s="7"/>
    </row>
    <row r="48" spans="2:4" ht="15">
      <c r="B48" s="2" t="s">
        <v>26</v>
      </c>
      <c r="C48" s="7">
        <v>34847.59</v>
      </c>
      <c r="D48" s="7"/>
    </row>
    <row r="49" spans="2:4" ht="15">
      <c r="B49" s="2" t="s">
        <v>27</v>
      </c>
      <c r="C49" s="7">
        <v>28154.13</v>
      </c>
      <c r="D49" s="7"/>
    </row>
    <row r="50" spans="2:4" ht="15">
      <c r="B50" s="2" t="s">
        <v>28</v>
      </c>
      <c r="C50" s="8">
        <v>22328.74</v>
      </c>
      <c r="D50" s="8"/>
    </row>
    <row r="51" spans="3:4" ht="15">
      <c r="C51" s="9">
        <f>SUM(C39:C50)</f>
        <v>708351.98</v>
      </c>
      <c r="D51" s="9">
        <f>SUM(D39:D50)</f>
        <v>151892.96</v>
      </c>
    </row>
    <row r="55" spans="3:4" ht="15">
      <c r="C55" s="21" t="s">
        <v>29</v>
      </c>
      <c r="D55" s="21"/>
    </row>
    <row r="56" spans="3:4" ht="15">
      <c r="C56" s="2" t="s">
        <v>15</v>
      </c>
      <c r="D56" s="2" t="s">
        <v>16</v>
      </c>
    </row>
    <row r="57" spans="2:4" ht="15">
      <c r="B57" s="2" t="s">
        <v>17</v>
      </c>
      <c r="C57" s="7">
        <v>47731.78</v>
      </c>
      <c r="D57" s="10">
        <v>62531.39</v>
      </c>
    </row>
    <row r="58" spans="2:4" ht="15">
      <c r="B58" s="2" t="s">
        <v>18</v>
      </c>
      <c r="C58" s="7">
        <v>57468.52</v>
      </c>
      <c r="D58" s="7">
        <v>55533.43</v>
      </c>
    </row>
    <row r="59" spans="2:4" ht="15">
      <c r="B59" s="2" t="s">
        <v>19</v>
      </c>
      <c r="C59" s="7">
        <v>90435.76</v>
      </c>
      <c r="D59" s="7">
        <v>16982.69</v>
      </c>
    </row>
    <row r="60" spans="2:4" ht="15">
      <c r="B60" s="2" t="s">
        <v>20</v>
      </c>
      <c r="C60" s="7">
        <v>76827.95</v>
      </c>
      <c r="D60" s="7">
        <v>15073.75</v>
      </c>
    </row>
    <row r="61" spans="2:4" ht="15">
      <c r="B61" s="2" t="s">
        <v>21</v>
      </c>
      <c r="C61" s="7">
        <v>60559.67</v>
      </c>
      <c r="D61" s="7">
        <v>39599.09</v>
      </c>
    </row>
    <row r="62" spans="2:4" ht="15">
      <c r="B62" s="2" t="s">
        <v>22</v>
      </c>
      <c r="C62" s="7">
        <v>88899.67</v>
      </c>
      <c r="D62" s="7">
        <v>54331.43</v>
      </c>
    </row>
    <row r="63" spans="2:4" ht="15">
      <c r="B63" s="2" t="s">
        <v>23</v>
      </c>
      <c r="C63" s="7">
        <v>78176.07</v>
      </c>
      <c r="D63" s="10">
        <v>117233.01</v>
      </c>
    </row>
    <row r="64" spans="2:4" ht="15">
      <c r="B64" s="2" t="s">
        <v>24</v>
      </c>
      <c r="C64" s="7">
        <v>11730.23</v>
      </c>
      <c r="D64" s="10">
        <v>27450.81</v>
      </c>
    </row>
    <row r="65" spans="2:4" ht="15">
      <c r="B65" s="2" t="s">
        <v>25</v>
      </c>
      <c r="C65" s="7">
        <v>16070.18</v>
      </c>
      <c r="D65" s="7"/>
    </row>
    <row r="66" spans="2:4" ht="15">
      <c r="B66" s="2" t="s">
        <v>26</v>
      </c>
      <c r="C66" s="7">
        <v>15269.78</v>
      </c>
      <c r="D66" s="7"/>
    </row>
    <row r="67" spans="2:4" ht="15">
      <c r="B67" s="2" t="s">
        <v>27</v>
      </c>
      <c r="C67" s="7">
        <v>41408.16</v>
      </c>
      <c r="D67" s="7"/>
    </row>
    <row r="68" spans="2:4" ht="15">
      <c r="B68" s="2" t="s">
        <v>28</v>
      </c>
      <c r="C68" s="8">
        <v>47659</v>
      </c>
      <c r="D68" s="8"/>
    </row>
    <row r="69" spans="3:4" ht="15">
      <c r="C69" s="9">
        <f>SUM(C57:C68)</f>
        <v>632236.77</v>
      </c>
      <c r="D69" s="9">
        <f>SUM(D57:D68)</f>
        <v>388735.6</v>
      </c>
    </row>
    <row r="72" spans="3:4" ht="15">
      <c r="C72" s="21" t="s">
        <v>30</v>
      </c>
      <c r="D72" s="21"/>
    </row>
    <row r="73" spans="3:4" ht="15">
      <c r="C73" s="2" t="s">
        <v>15</v>
      </c>
      <c r="D73" s="2" t="s">
        <v>16</v>
      </c>
    </row>
    <row r="74" spans="2:4" ht="15">
      <c r="B74" s="2" t="s">
        <v>17</v>
      </c>
      <c r="C74" s="7">
        <v>48123.6</v>
      </c>
      <c r="D74" s="7">
        <v>27449.4</v>
      </c>
    </row>
    <row r="75" spans="2:4" ht="15">
      <c r="B75" s="2" t="s">
        <v>18</v>
      </c>
      <c r="C75" s="7">
        <v>52477.25</v>
      </c>
      <c r="D75" s="7">
        <v>23819.3</v>
      </c>
    </row>
    <row r="76" spans="2:4" ht="15">
      <c r="B76" s="2" t="s">
        <v>19</v>
      </c>
      <c r="C76" s="7">
        <v>50585.4</v>
      </c>
      <c r="D76" s="7">
        <v>29987.3</v>
      </c>
    </row>
    <row r="77" spans="2:4" ht="15">
      <c r="B77" s="2" t="s">
        <v>20</v>
      </c>
      <c r="C77" s="7">
        <v>50649.15</v>
      </c>
      <c r="D77" s="7">
        <v>32145.3</v>
      </c>
    </row>
    <row r="78" spans="2:4" ht="15">
      <c r="B78" s="2" t="s">
        <v>21</v>
      </c>
      <c r="C78" s="7">
        <v>41660.35</v>
      </c>
      <c r="D78" s="7">
        <v>31840.2</v>
      </c>
    </row>
    <row r="79" spans="2:4" ht="15">
      <c r="B79" s="2" t="s">
        <v>22</v>
      </c>
      <c r="C79" s="7">
        <v>33810.35</v>
      </c>
      <c r="D79" s="7">
        <v>28793.2</v>
      </c>
    </row>
    <row r="80" spans="2:4" ht="15">
      <c r="B80" s="2" t="s">
        <v>23</v>
      </c>
      <c r="C80" s="7">
        <v>48090.6</v>
      </c>
      <c r="D80" s="7">
        <v>34142.7</v>
      </c>
    </row>
    <row r="81" spans="2:4" ht="15">
      <c r="B81" s="2" t="s">
        <v>24</v>
      </c>
      <c r="C81" s="7">
        <v>46196.04</v>
      </c>
      <c r="D81" s="7">
        <v>28867.9</v>
      </c>
    </row>
    <row r="82" spans="2:4" ht="15">
      <c r="B82" s="2" t="s">
        <v>25</v>
      </c>
      <c r="C82" s="7">
        <v>50348.8</v>
      </c>
      <c r="D82" s="7"/>
    </row>
    <row r="83" spans="2:4" ht="15">
      <c r="B83" s="2" t="s">
        <v>26</v>
      </c>
      <c r="C83" s="7">
        <v>79646</v>
      </c>
      <c r="D83" s="7"/>
    </row>
    <row r="84" spans="2:4" ht="15">
      <c r="B84" s="2" t="s">
        <v>27</v>
      </c>
      <c r="C84" s="7">
        <v>35236.8</v>
      </c>
      <c r="D84" s="7"/>
    </row>
    <row r="85" spans="2:4" ht="15">
      <c r="B85" s="2" t="s">
        <v>28</v>
      </c>
      <c r="C85" s="8">
        <v>35021.75</v>
      </c>
      <c r="D85" s="8"/>
    </row>
    <row r="86" spans="3:4" ht="15">
      <c r="C86" s="9">
        <f>SUM(C74:C85)</f>
        <v>571846.09</v>
      </c>
      <c r="D86" s="9">
        <f>SUM(D74:D85)</f>
        <v>237045.30000000002</v>
      </c>
    </row>
    <row r="91" spans="3:4" ht="15">
      <c r="C91" s="21" t="s">
        <v>31</v>
      </c>
      <c r="D91" s="21"/>
    </row>
    <row r="92" spans="3:4" ht="15">
      <c r="C92" s="2" t="s">
        <v>15</v>
      </c>
      <c r="D92" s="2" t="s">
        <v>16</v>
      </c>
    </row>
    <row r="93" spans="2:4" ht="15">
      <c r="B93" s="2" t="s">
        <v>17</v>
      </c>
      <c r="C93" s="7">
        <v>24572</v>
      </c>
      <c r="D93" s="10">
        <v>27543.8</v>
      </c>
    </row>
    <row r="94" spans="2:4" ht="15">
      <c r="B94" s="2" t="s">
        <v>18</v>
      </c>
      <c r="C94" s="7">
        <v>23626.5</v>
      </c>
      <c r="D94" s="10">
        <v>32673.25</v>
      </c>
    </row>
    <row r="95" spans="2:4" ht="15">
      <c r="B95" s="2" t="s">
        <v>19</v>
      </c>
      <c r="C95" s="7">
        <v>23278.5</v>
      </c>
      <c r="D95" s="10">
        <v>33572.55</v>
      </c>
    </row>
    <row r="96" spans="2:4" ht="15">
      <c r="B96" s="2" t="s">
        <v>20</v>
      </c>
      <c r="C96" s="7">
        <v>33321.75</v>
      </c>
      <c r="D96" s="10">
        <v>36081.25</v>
      </c>
    </row>
    <row r="97" spans="2:4" ht="15">
      <c r="B97" s="2" t="s">
        <v>21</v>
      </c>
      <c r="C97" s="7">
        <v>32038</v>
      </c>
      <c r="D97" s="10">
        <v>53529.05</v>
      </c>
    </row>
    <row r="98" spans="2:4" ht="15">
      <c r="B98" s="2" t="s">
        <v>22</v>
      </c>
      <c r="C98" s="7">
        <v>34083.01</v>
      </c>
      <c r="D98" s="10">
        <v>43413.3</v>
      </c>
    </row>
    <row r="99" spans="2:4" ht="15">
      <c r="B99" s="2" t="s">
        <v>23</v>
      </c>
      <c r="C99" s="7">
        <v>38969</v>
      </c>
      <c r="D99" s="10">
        <v>48691.3</v>
      </c>
    </row>
    <row r="100" spans="2:4" ht="15">
      <c r="B100" s="2" t="s">
        <v>24</v>
      </c>
      <c r="C100" s="7">
        <v>52696.5</v>
      </c>
      <c r="D100" s="7">
        <v>55421</v>
      </c>
    </row>
    <row r="101" spans="2:4" ht="15">
      <c r="B101" s="2" t="s">
        <v>25</v>
      </c>
      <c r="C101" s="7">
        <v>48317.95</v>
      </c>
      <c r="D101" s="7"/>
    </row>
    <row r="102" spans="2:4" ht="15">
      <c r="B102" s="2" t="s">
        <v>26</v>
      </c>
      <c r="C102" s="7">
        <v>34662.75</v>
      </c>
      <c r="D102" s="7"/>
    </row>
    <row r="103" spans="2:4" ht="15">
      <c r="B103" s="2" t="s">
        <v>27</v>
      </c>
      <c r="C103" s="7">
        <v>33206.05</v>
      </c>
      <c r="D103" s="7"/>
    </row>
    <row r="104" spans="2:4" ht="15">
      <c r="B104" s="2" t="s">
        <v>28</v>
      </c>
      <c r="C104" s="8">
        <v>28237.95</v>
      </c>
      <c r="D104" s="8"/>
    </row>
    <row r="105" spans="3:4" ht="15">
      <c r="C105" s="9">
        <f>SUM(C93:C104)</f>
        <v>407009.96</v>
      </c>
      <c r="D105" s="9">
        <f>SUM(D93:D104)</f>
        <v>330925.5</v>
      </c>
    </row>
    <row r="109" spans="3:4" ht="15">
      <c r="C109" s="21" t="s">
        <v>32</v>
      </c>
      <c r="D109" s="21"/>
    </row>
    <row r="110" spans="3:4" ht="15">
      <c r="C110" s="2" t="s">
        <v>15</v>
      </c>
      <c r="D110" s="2" t="s">
        <v>16</v>
      </c>
    </row>
    <row r="111" spans="2:4" ht="15">
      <c r="B111" s="2" t="s">
        <v>17</v>
      </c>
      <c r="C111" s="7">
        <v>14043.6</v>
      </c>
      <c r="D111" s="7">
        <v>6372.4</v>
      </c>
    </row>
    <row r="112" spans="2:4" ht="15">
      <c r="B112" s="2" t="s">
        <v>18</v>
      </c>
      <c r="C112" s="7">
        <v>14209.6</v>
      </c>
      <c r="D112" s="7">
        <v>2703.82</v>
      </c>
    </row>
    <row r="113" spans="2:4" ht="15">
      <c r="B113" s="2" t="s">
        <v>19</v>
      </c>
      <c r="C113" s="7">
        <v>10557.6</v>
      </c>
      <c r="D113" s="7">
        <v>5103.75</v>
      </c>
    </row>
    <row r="114" spans="2:4" ht="15">
      <c r="B114" s="2" t="s">
        <v>20</v>
      </c>
      <c r="C114" s="7">
        <v>9495.2</v>
      </c>
      <c r="D114" s="7">
        <v>7123.23</v>
      </c>
    </row>
    <row r="115" spans="2:4" ht="15">
      <c r="B115" s="2" t="s">
        <v>21</v>
      </c>
      <c r="C115" s="7">
        <v>9895.28</v>
      </c>
      <c r="D115" s="10">
        <v>23568.3</v>
      </c>
    </row>
    <row r="116" spans="2:4" ht="15">
      <c r="B116" s="2" t="s">
        <v>22</v>
      </c>
      <c r="C116" s="7">
        <v>10388.97</v>
      </c>
      <c r="D116" s="7">
        <v>8957.52</v>
      </c>
    </row>
    <row r="117" spans="2:4" ht="15">
      <c r="B117" s="2" t="s">
        <v>23</v>
      </c>
      <c r="C117" s="7">
        <v>13410.38</v>
      </c>
      <c r="D117" s="7">
        <v>12864.69</v>
      </c>
    </row>
    <row r="118" spans="2:4" ht="15">
      <c r="B118" s="2" t="s">
        <v>24</v>
      </c>
      <c r="C118" s="7">
        <v>644.4</v>
      </c>
      <c r="D118" s="10">
        <v>4431.77</v>
      </c>
    </row>
    <row r="119" spans="2:4" ht="15">
      <c r="B119" s="2" t="s">
        <v>25</v>
      </c>
      <c r="C119" s="7">
        <v>71.6</v>
      </c>
      <c r="D119" s="7"/>
    </row>
    <row r="120" spans="2:4" ht="15">
      <c r="B120" s="2" t="s">
        <v>26</v>
      </c>
      <c r="C120" s="7">
        <v>10.81</v>
      </c>
      <c r="D120" s="7"/>
    </row>
    <row r="121" spans="2:4" ht="15">
      <c r="B121" s="2" t="s">
        <v>27</v>
      </c>
      <c r="C121" s="7">
        <v>4890.28</v>
      </c>
      <c r="D121" s="7"/>
    </row>
    <row r="122" spans="2:4" ht="15">
      <c r="B122" s="2" t="s">
        <v>28</v>
      </c>
      <c r="C122" s="8">
        <v>13346.24</v>
      </c>
      <c r="D122" s="8"/>
    </row>
    <row r="123" spans="3:4" ht="15">
      <c r="C123" s="9">
        <f>SUM(C111:C122)</f>
        <v>100963.96</v>
      </c>
      <c r="D123" s="9">
        <f>SUM(D111:D122)</f>
        <v>71125.48000000001</v>
      </c>
    </row>
    <row r="127" spans="3:4" ht="15">
      <c r="C127" s="21" t="s">
        <v>33</v>
      </c>
      <c r="D127" s="21"/>
    </row>
    <row r="128" spans="3:4" ht="15">
      <c r="C128" s="2" t="s">
        <v>15</v>
      </c>
      <c r="D128" s="2" t="s">
        <v>16</v>
      </c>
    </row>
    <row r="129" spans="2:4" ht="15">
      <c r="B129" s="2" t="s">
        <v>17</v>
      </c>
      <c r="C129" s="7">
        <v>672.7</v>
      </c>
      <c r="D129" s="10">
        <v>6164.05</v>
      </c>
    </row>
    <row r="130" spans="2:4" ht="15">
      <c r="B130" s="2" t="s">
        <v>18</v>
      </c>
      <c r="C130" s="7">
        <v>758.55</v>
      </c>
      <c r="D130" s="10">
        <v>2463.4</v>
      </c>
    </row>
    <row r="131" spans="2:4" ht="15">
      <c r="B131" s="2" t="s">
        <v>19</v>
      </c>
      <c r="C131" s="7">
        <v>420.5</v>
      </c>
      <c r="D131" s="7">
        <v>252.8</v>
      </c>
    </row>
    <row r="132" spans="2:4" ht="15">
      <c r="B132" s="2" t="s">
        <v>20</v>
      </c>
      <c r="C132" s="7">
        <v>364.95</v>
      </c>
      <c r="D132" s="7">
        <v>72.1</v>
      </c>
    </row>
    <row r="133" spans="2:4" ht="15">
      <c r="B133" s="2" t="s">
        <v>21</v>
      </c>
      <c r="C133" s="7">
        <v>373.25</v>
      </c>
      <c r="D133" s="7">
        <v>28.45</v>
      </c>
    </row>
    <row r="134" spans="2:4" ht="15">
      <c r="B134" s="2" t="s">
        <v>22</v>
      </c>
      <c r="C134" s="7">
        <v>973.3</v>
      </c>
      <c r="D134" s="7">
        <v>26.4</v>
      </c>
    </row>
    <row r="135" spans="2:4" ht="15">
      <c r="B135" s="2" t="s">
        <v>23</v>
      </c>
      <c r="C135" s="7">
        <v>4223.65</v>
      </c>
      <c r="D135" s="7">
        <v>31.3</v>
      </c>
    </row>
    <row r="136" spans="2:4" ht="15">
      <c r="B136" s="2" t="s">
        <v>24</v>
      </c>
      <c r="C136" s="7">
        <v>5327.65</v>
      </c>
      <c r="D136" s="7">
        <v>174.2</v>
      </c>
    </row>
    <row r="137" spans="2:4" ht="15">
      <c r="B137" s="2" t="s">
        <v>25</v>
      </c>
      <c r="C137" s="7">
        <v>7105.35</v>
      </c>
      <c r="D137" s="7"/>
    </row>
    <row r="138" spans="2:4" ht="15">
      <c r="B138" s="2" t="s">
        <v>26</v>
      </c>
      <c r="C138" s="7">
        <v>10506.05</v>
      </c>
      <c r="D138" s="7"/>
    </row>
    <row r="139" spans="2:4" ht="15">
      <c r="B139" s="2" t="s">
        <v>27</v>
      </c>
      <c r="C139" s="7">
        <v>10885.85</v>
      </c>
      <c r="D139" s="7"/>
    </row>
    <row r="140" spans="2:4" ht="15">
      <c r="B140" s="2" t="s">
        <v>28</v>
      </c>
      <c r="C140" s="8">
        <v>4793.5</v>
      </c>
      <c r="D140" s="8"/>
    </row>
    <row r="141" spans="3:4" ht="15">
      <c r="C141" s="9">
        <f>SUM(C129:C140)</f>
        <v>46405.3</v>
      </c>
      <c r="D141" s="9">
        <f>SUM(D129:D140)</f>
        <v>9212.7</v>
      </c>
    </row>
    <row r="142" spans="3:4" ht="15">
      <c r="C142" s="11"/>
      <c r="D142" s="11"/>
    </row>
    <row r="145" spans="3:4" ht="15">
      <c r="C145" s="21" t="s">
        <v>34</v>
      </c>
      <c r="D145" s="21"/>
    </row>
    <row r="146" spans="3:4" ht="15">
      <c r="C146" s="2" t="s">
        <v>15</v>
      </c>
      <c r="D146" s="2" t="s">
        <v>16</v>
      </c>
    </row>
    <row r="147" spans="2:4" ht="15">
      <c r="B147" s="2" t="s">
        <v>17</v>
      </c>
      <c r="C147" s="7">
        <v>445.2</v>
      </c>
      <c r="D147" s="10">
        <v>1894.5</v>
      </c>
    </row>
    <row r="148" spans="2:4" ht="15">
      <c r="B148" s="2" t="s">
        <v>18</v>
      </c>
      <c r="C148" s="7">
        <v>289.8</v>
      </c>
      <c r="D148" s="10">
        <v>1516.5</v>
      </c>
    </row>
    <row r="149" spans="2:4" ht="15">
      <c r="B149" s="2" t="s">
        <v>19</v>
      </c>
      <c r="C149" s="7">
        <v>386.4</v>
      </c>
      <c r="D149" s="10">
        <v>1800</v>
      </c>
    </row>
    <row r="150" spans="2:4" ht="15">
      <c r="B150" s="2" t="s">
        <v>20</v>
      </c>
      <c r="C150" s="7">
        <v>210</v>
      </c>
      <c r="D150" s="10">
        <v>604</v>
      </c>
    </row>
    <row r="151" spans="2:4" ht="15">
      <c r="B151" s="2" t="s">
        <v>21</v>
      </c>
      <c r="C151" s="7">
        <v>235.2</v>
      </c>
      <c r="D151" s="7">
        <v>215</v>
      </c>
    </row>
    <row r="152" spans="2:4" ht="15">
      <c r="B152" s="2" t="s">
        <v>22</v>
      </c>
      <c r="C152" s="7">
        <v>422.4</v>
      </c>
      <c r="D152" s="7">
        <v>410</v>
      </c>
    </row>
    <row r="153" spans="2:4" ht="15">
      <c r="B153" s="2" t="s">
        <v>23</v>
      </c>
      <c r="C153" s="7">
        <v>481.5</v>
      </c>
      <c r="D153" s="7">
        <v>125</v>
      </c>
    </row>
    <row r="154" spans="2:4" ht="15">
      <c r="B154" s="2" t="s">
        <v>24</v>
      </c>
      <c r="C154" s="7">
        <v>238.5</v>
      </c>
      <c r="D154" s="10">
        <v>460</v>
      </c>
    </row>
    <row r="155" spans="2:4" ht="15">
      <c r="B155" s="2" t="s">
        <v>25</v>
      </c>
      <c r="C155" s="7">
        <v>2196</v>
      </c>
      <c r="D155" s="7"/>
    </row>
    <row r="156" spans="2:4" ht="15">
      <c r="B156" s="2" t="s">
        <v>26</v>
      </c>
      <c r="C156" s="7">
        <v>1971</v>
      </c>
      <c r="D156" s="7"/>
    </row>
    <row r="157" spans="2:4" ht="15">
      <c r="B157" s="2" t="s">
        <v>27</v>
      </c>
      <c r="C157" s="7">
        <v>963</v>
      </c>
      <c r="D157" s="7"/>
    </row>
    <row r="158" spans="2:4" ht="15">
      <c r="B158" s="2" t="s">
        <v>28</v>
      </c>
      <c r="C158" s="8">
        <v>778.5</v>
      </c>
      <c r="D158" s="8"/>
    </row>
    <row r="159" spans="3:4" ht="15">
      <c r="C159" s="9">
        <f>SUM(C147:C158)</f>
        <v>8617.5</v>
      </c>
      <c r="D159" s="9">
        <f>SUM(D147:D158)</f>
        <v>7025</v>
      </c>
    </row>
    <row r="163" spans="3:4" ht="15">
      <c r="C163" s="21" t="s">
        <v>35</v>
      </c>
      <c r="D163" s="21"/>
    </row>
    <row r="164" spans="3:4" ht="15">
      <c r="C164" s="2" t="s">
        <v>15</v>
      </c>
      <c r="D164" s="2" t="s">
        <v>16</v>
      </c>
    </row>
    <row r="165" spans="2:4" ht="15">
      <c r="B165" s="2" t="s">
        <v>17</v>
      </c>
      <c r="C165" s="7">
        <v>245.7</v>
      </c>
      <c r="D165" s="7">
        <v>12.1</v>
      </c>
    </row>
    <row r="166" spans="2:4" ht="15">
      <c r="B166" s="2" t="s">
        <v>18</v>
      </c>
      <c r="C166" s="7">
        <v>390.5</v>
      </c>
      <c r="D166" s="7">
        <v>22.45</v>
      </c>
    </row>
    <row r="167" spans="2:4" ht="15">
      <c r="B167" s="2" t="s">
        <v>19</v>
      </c>
      <c r="C167" s="7">
        <v>657.4</v>
      </c>
      <c r="D167" s="7">
        <v>67.6</v>
      </c>
    </row>
    <row r="168" spans="2:4" ht="15">
      <c r="B168" s="2" t="s">
        <v>20</v>
      </c>
      <c r="C168" s="7">
        <v>535.6</v>
      </c>
      <c r="D168" s="7">
        <v>435.5</v>
      </c>
    </row>
    <row r="169" spans="2:4" ht="15">
      <c r="B169" s="2" t="s">
        <v>21</v>
      </c>
      <c r="C169" s="7">
        <v>738.55</v>
      </c>
      <c r="D169" s="7">
        <v>593.15</v>
      </c>
    </row>
    <row r="170" spans="2:4" ht="15">
      <c r="B170" s="2" t="s">
        <v>22</v>
      </c>
      <c r="C170" s="7">
        <v>233.95</v>
      </c>
      <c r="D170" s="10">
        <v>356.5</v>
      </c>
    </row>
    <row r="171" spans="2:4" ht="15">
      <c r="B171" s="2" t="s">
        <v>23</v>
      </c>
      <c r="C171" s="7">
        <v>671.45</v>
      </c>
      <c r="D171" s="7">
        <v>634.75</v>
      </c>
    </row>
    <row r="172" spans="2:4" ht="15">
      <c r="B172" s="2" t="s">
        <v>24</v>
      </c>
      <c r="C172" s="7">
        <v>394.25</v>
      </c>
      <c r="D172" s="10">
        <v>740</v>
      </c>
    </row>
    <row r="173" spans="2:4" ht="15">
      <c r="B173" s="2" t="s">
        <v>25</v>
      </c>
      <c r="C173" s="7">
        <v>265.5</v>
      </c>
      <c r="D173" s="7"/>
    </row>
    <row r="174" spans="2:4" ht="15">
      <c r="B174" s="2" t="s">
        <v>26</v>
      </c>
      <c r="C174" s="7">
        <v>310.4</v>
      </c>
      <c r="D174" s="7"/>
    </row>
    <row r="175" spans="2:4" ht="15">
      <c r="B175" s="2" t="s">
        <v>27</v>
      </c>
      <c r="C175" s="7">
        <v>9.45</v>
      </c>
      <c r="D175" s="7"/>
    </row>
    <row r="176" spans="2:4" ht="15">
      <c r="B176" s="2" t="s">
        <v>28</v>
      </c>
      <c r="C176" s="8">
        <v>161.2</v>
      </c>
      <c r="D176" s="8"/>
    </row>
    <row r="177" spans="3:4" ht="15">
      <c r="C177" s="9">
        <f>SUM(C165:C176)</f>
        <v>4613.949999999999</v>
      </c>
      <c r="D177" s="9">
        <f>SUM(D165:D176)</f>
        <v>2862.05</v>
      </c>
    </row>
  </sheetData>
  <sheetProtection selectLockedCells="1" selectUnlockedCells="1"/>
  <mergeCells count="11">
    <mergeCell ref="C91:D91"/>
    <mergeCell ref="C109:D109"/>
    <mergeCell ref="C127:D127"/>
    <mergeCell ref="C145:D145"/>
    <mergeCell ref="C163:D163"/>
    <mergeCell ref="C2:D2"/>
    <mergeCell ref="C20:D20"/>
    <mergeCell ref="B23:C23"/>
    <mergeCell ref="C37:D37"/>
    <mergeCell ref="C55:D55"/>
    <mergeCell ref="C72:D7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5"/>
  <sheetViews>
    <sheetView showGridLines="0" zoomScalePageLayoutView="0" workbookViewId="0" topLeftCell="A19">
      <selection activeCell="C19" sqref="C19:D19"/>
    </sheetView>
  </sheetViews>
  <sheetFormatPr defaultColWidth="9.140625" defaultRowHeight="15"/>
  <cols>
    <col min="1" max="1" width="2.8515625" style="0" customWidth="1"/>
    <col min="2" max="2" width="18.28125" style="1" customWidth="1"/>
    <col min="3" max="3" width="18.421875" style="0" customWidth="1"/>
    <col min="4" max="4" width="20.8515625" style="0" customWidth="1"/>
  </cols>
  <sheetData>
    <row r="2" spans="3:4" ht="33" customHeight="1">
      <c r="C2" s="21" t="s">
        <v>36</v>
      </c>
      <c r="D2" s="21"/>
    </row>
    <row r="3" spans="3:4" ht="15">
      <c r="C3" s="2" t="s">
        <v>15</v>
      </c>
      <c r="D3" s="2" t="s">
        <v>16</v>
      </c>
    </row>
    <row r="4" spans="2:4" ht="15">
      <c r="B4" s="2" t="s">
        <v>17</v>
      </c>
      <c r="C4" s="7">
        <f>(995*8.73)+(980*9.27)</f>
        <v>17770.95</v>
      </c>
      <c r="D4" s="7">
        <f>(279*8.73)+(739*9.27)</f>
        <v>9286.2</v>
      </c>
    </row>
    <row r="5" spans="2:4" ht="15">
      <c r="B5" s="2" t="s">
        <v>18</v>
      </c>
      <c r="C5" s="7">
        <f>(823*8.73)+(476*9.27)</f>
        <v>11597.31</v>
      </c>
      <c r="D5" s="7">
        <f>(323*8.73)+(483*9.27)</f>
        <v>7297.2</v>
      </c>
    </row>
    <row r="6" spans="2:4" ht="15">
      <c r="B6" s="2" t="s">
        <v>19</v>
      </c>
      <c r="C6" s="7">
        <f>(699*8.73)+(739*9.27)</f>
        <v>12952.8</v>
      </c>
      <c r="D6" s="7">
        <f>(293*8.73)+(664*9.27)</f>
        <v>8713.17</v>
      </c>
    </row>
    <row r="7" spans="2:4" ht="15">
      <c r="B7" s="2" t="s">
        <v>20</v>
      </c>
      <c r="C7" s="7">
        <f>(682*8.73)+(980*9.27)</f>
        <v>15038.460000000001</v>
      </c>
      <c r="D7" s="7">
        <f>(282*8.73)+(730*9.27)</f>
        <v>9228.96</v>
      </c>
    </row>
    <row r="8" spans="2:4" ht="15">
      <c r="B8" s="2" t="s">
        <v>21</v>
      </c>
      <c r="C8" s="7">
        <f>(782*8.73)+(1359*9.27)</f>
        <v>19424.79</v>
      </c>
      <c r="D8" s="7">
        <f>(458*8.73)+(712*9.27)</f>
        <v>10598.58</v>
      </c>
    </row>
    <row r="9" spans="2:4" ht="15">
      <c r="B9" s="2" t="s">
        <v>22</v>
      </c>
      <c r="C9" s="7">
        <f>(438*8.73)+(791*9.27)</f>
        <v>11156.31</v>
      </c>
      <c r="D9" s="10">
        <f>(409*8.73)+(823*9.27)</f>
        <v>11199.78</v>
      </c>
    </row>
    <row r="10" spans="2:4" ht="15">
      <c r="B10" s="2" t="s">
        <v>23</v>
      </c>
      <c r="C10" s="7">
        <f>(696*8.73)+(1167*9.27)</f>
        <v>16894.17</v>
      </c>
      <c r="D10" s="7">
        <f>(456*8.73)+(789*9.27)</f>
        <v>11294.91</v>
      </c>
    </row>
    <row r="11" spans="2:4" ht="15">
      <c r="B11" s="2" t="s">
        <v>24</v>
      </c>
      <c r="C11" s="7">
        <f>(462*8.73)+(1151*9.27)</f>
        <v>14703.029999999999</v>
      </c>
      <c r="D11" s="7">
        <f>(460*8.73)+(750*9.27)</f>
        <v>10968.3</v>
      </c>
    </row>
    <row r="12" spans="2:4" ht="15">
      <c r="B12" s="2" t="s">
        <v>25</v>
      </c>
      <c r="C12" s="7">
        <f>(498*8.73)+(1088*9.27)</f>
        <v>14433.3</v>
      </c>
      <c r="D12" s="7"/>
    </row>
    <row r="13" spans="2:4" ht="15" customHeight="1">
      <c r="B13" s="2" t="s">
        <v>26</v>
      </c>
      <c r="C13" s="7">
        <f>(558*8.73)+(1200*9.27)</f>
        <v>15995.34</v>
      </c>
      <c r="D13" s="7"/>
    </row>
    <row r="14" spans="2:4" ht="15">
      <c r="B14" s="2" t="s">
        <v>27</v>
      </c>
      <c r="C14" s="7">
        <f>(469*8.73)+(903*9.27)</f>
        <v>12465.18</v>
      </c>
      <c r="D14" s="7"/>
    </row>
    <row r="15" spans="2:4" ht="15">
      <c r="B15" s="2" t="s">
        <v>28</v>
      </c>
      <c r="C15" s="7">
        <f>(309*8.73)+(1172*9.27)</f>
        <v>13562.009999999998</v>
      </c>
      <c r="D15" s="7"/>
    </row>
    <row r="16" spans="3:4" ht="15">
      <c r="C16" s="9">
        <f>SUM(C4:C15)</f>
        <v>175993.65</v>
      </c>
      <c r="D16" s="9">
        <f>SUM(D4:D15)</f>
        <v>78587.1</v>
      </c>
    </row>
    <row r="19" spans="3:4" ht="47.25" customHeight="1">
      <c r="C19" s="23" t="s">
        <v>37</v>
      </c>
      <c r="D19" s="23"/>
    </row>
    <row r="20" spans="3:4" ht="15">
      <c r="C20" s="12" t="s">
        <v>15</v>
      </c>
      <c r="D20" s="12" t="s">
        <v>16</v>
      </c>
    </row>
    <row r="21" spans="2:4" ht="15">
      <c r="B21" s="2" t="s">
        <v>17</v>
      </c>
      <c r="C21" s="7">
        <v>0</v>
      </c>
      <c r="D21" s="7">
        <v>0</v>
      </c>
    </row>
    <row r="22" spans="2:4" ht="15">
      <c r="B22" s="2" t="s">
        <v>18</v>
      </c>
      <c r="C22" s="7">
        <v>0</v>
      </c>
      <c r="D22" s="7">
        <v>0</v>
      </c>
    </row>
    <row r="23" spans="2:4" ht="15">
      <c r="B23" s="2" t="s">
        <v>19</v>
      </c>
      <c r="C23" s="7">
        <v>0</v>
      </c>
      <c r="D23" s="7">
        <v>0</v>
      </c>
    </row>
    <row r="24" spans="2:4" ht="15">
      <c r="B24" s="2" t="s">
        <v>20</v>
      </c>
      <c r="C24" s="7">
        <v>0</v>
      </c>
      <c r="D24" s="7">
        <v>0</v>
      </c>
    </row>
    <row r="25" spans="2:4" ht="15">
      <c r="B25" s="2" t="s">
        <v>21</v>
      </c>
      <c r="C25" s="7">
        <v>0</v>
      </c>
      <c r="D25" s="7">
        <v>0</v>
      </c>
    </row>
    <row r="26" spans="2:4" ht="15">
      <c r="B26" s="2" t="s">
        <v>22</v>
      </c>
      <c r="C26" s="7">
        <v>0</v>
      </c>
      <c r="D26" s="7">
        <v>0</v>
      </c>
    </row>
    <row r="27" spans="2:4" ht="15">
      <c r="B27" s="2" t="s">
        <v>23</v>
      </c>
      <c r="C27" s="7">
        <v>0</v>
      </c>
      <c r="D27" s="7">
        <v>0</v>
      </c>
    </row>
    <row r="28" spans="2:4" ht="15">
      <c r="B28" s="2" t="s">
        <v>24</v>
      </c>
      <c r="C28" s="7">
        <v>0</v>
      </c>
      <c r="D28" s="7"/>
    </row>
    <row r="29" spans="2:4" ht="15">
      <c r="B29" s="2" t="s">
        <v>25</v>
      </c>
      <c r="C29" s="7">
        <v>0</v>
      </c>
      <c r="D29" s="7"/>
    </row>
    <row r="30" spans="2:4" ht="15">
      <c r="B30" s="2" t="s">
        <v>26</v>
      </c>
      <c r="C30" s="7">
        <v>0</v>
      </c>
      <c r="D30" s="7"/>
    </row>
    <row r="31" spans="2:4" ht="15">
      <c r="B31" s="2" t="s">
        <v>27</v>
      </c>
      <c r="C31" s="7">
        <v>0</v>
      </c>
      <c r="D31" s="7"/>
    </row>
    <row r="32" spans="2:4" ht="15">
      <c r="B32" s="2" t="s">
        <v>28</v>
      </c>
      <c r="C32" s="7">
        <v>0</v>
      </c>
      <c r="D32" s="7"/>
    </row>
    <row r="33" spans="2:4" ht="15">
      <c r="B33" s="13"/>
      <c r="C33" s="9">
        <f>SUM(C21:C32)</f>
        <v>0</v>
      </c>
      <c r="D33" s="9">
        <f>SUM(D21:D32)</f>
        <v>0</v>
      </c>
    </row>
    <row r="34" spans="2:4" ht="15">
      <c r="B34" s="13"/>
      <c r="C34" s="14"/>
      <c r="D34" s="14"/>
    </row>
    <row r="35" spans="2:4" ht="15">
      <c r="B35" s="13"/>
      <c r="C35" s="14"/>
      <c r="D35" s="14"/>
    </row>
  </sheetData>
  <sheetProtection selectLockedCells="1" selectUnlockedCells="1"/>
  <mergeCells count="2">
    <mergeCell ref="C2:D2"/>
    <mergeCell ref="C19:D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V93"/>
  <sheetViews>
    <sheetView showGridLines="0" tabSelected="1" zoomScalePageLayoutView="0" workbookViewId="0" topLeftCell="A1">
      <selection activeCell="V19" sqref="V19"/>
    </sheetView>
  </sheetViews>
  <sheetFormatPr defaultColWidth="9.140625" defaultRowHeight="15"/>
  <cols>
    <col min="1" max="1" width="2.8515625" style="0" customWidth="1"/>
    <col min="2" max="2" width="4.8515625" style="0" customWidth="1"/>
    <col min="3" max="3" width="31.8515625" style="0" customWidth="1"/>
    <col min="4" max="4" width="20.00390625" style="0" customWidth="1"/>
    <col min="5" max="5" width="24.28125" style="0" customWidth="1"/>
    <col min="19" max="19" width="32.00390625" style="15" customWidth="1"/>
    <col min="20" max="22" width="9.140625" style="15" customWidth="1"/>
  </cols>
  <sheetData>
    <row r="2" spans="3:22" ht="15">
      <c r="C2" s="21" t="s">
        <v>38</v>
      </c>
      <c r="D2" s="21"/>
      <c r="E2" s="21"/>
      <c r="S2" s="16"/>
      <c r="T2" s="16" t="s">
        <v>39</v>
      </c>
      <c r="U2" s="16" t="s">
        <v>40</v>
      </c>
      <c r="V2" s="16"/>
    </row>
    <row r="3" spans="3:22" ht="15">
      <c r="C3" s="2" t="s">
        <v>41</v>
      </c>
      <c r="D3" s="2" t="s">
        <v>42</v>
      </c>
      <c r="E3" s="2" t="s">
        <v>43</v>
      </c>
      <c r="S3" s="17" t="s">
        <v>44</v>
      </c>
      <c r="T3" s="16">
        <v>5.49</v>
      </c>
      <c r="U3" s="16">
        <v>1.51</v>
      </c>
      <c r="V3" s="16"/>
    </row>
    <row r="4" spans="3:22" ht="15">
      <c r="C4" s="18" t="s">
        <v>44</v>
      </c>
      <c r="D4" s="24">
        <v>208</v>
      </c>
      <c r="E4" s="19">
        <v>5.49</v>
      </c>
      <c r="S4" s="17" t="s">
        <v>45</v>
      </c>
      <c r="T4" s="16">
        <v>5.44</v>
      </c>
      <c r="U4" s="16">
        <v>1.56</v>
      </c>
      <c r="V4" s="16"/>
    </row>
    <row r="5" spans="3:22" ht="15">
      <c r="C5" s="18" t="s">
        <v>45</v>
      </c>
      <c r="D5" s="24"/>
      <c r="E5" s="19">
        <v>5.44</v>
      </c>
      <c r="S5" s="17" t="s">
        <v>46</v>
      </c>
      <c r="T5" s="16">
        <v>5.13</v>
      </c>
      <c r="U5" s="16">
        <v>1.87</v>
      </c>
      <c r="V5" s="16"/>
    </row>
    <row r="6" spans="3:22" ht="15">
      <c r="C6" s="18" t="s">
        <v>46</v>
      </c>
      <c r="D6" s="24"/>
      <c r="E6" s="19">
        <v>5.13</v>
      </c>
      <c r="S6" s="17" t="s">
        <v>47</v>
      </c>
      <c r="T6" s="16">
        <v>5.42</v>
      </c>
      <c r="U6" s="16">
        <v>1.58</v>
      </c>
      <c r="V6" s="16"/>
    </row>
    <row r="7" spans="3:22" ht="15">
      <c r="C7" s="18" t="s">
        <v>47</v>
      </c>
      <c r="D7" s="24"/>
      <c r="E7" s="19">
        <v>5.42</v>
      </c>
      <c r="S7" s="17" t="s">
        <v>48</v>
      </c>
      <c r="T7" s="16">
        <v>4.49</v>
      </c>
      <c r="U7" s="16">
        <v>2.51</v>
      </c>
      <c r="V7" s="16"/>
    </row>
    <row r="8" spans="3:5" ht="15">
      <c r="C8" s="18" t="s">
        <v>48</v>
      </c>
      <c r="D8" s="24"/>
      <c r="E8" s="19">
        <v>4.49</v>
      </c>
    </row>
    <row r="10" ht="15">
      <c r="C10" t="s">
        <v>49</v>
      </c>
    </row>
    <row r="12" ht="15">
      <c r="C12" s="20" t="s">
        <v>50</v>
      </c>
    </row>
    <row r="13" ht="15">
      <c r="C13" s="20" t="s">
        <v>51</v>
      </c>
    </row>
    <row r="14" ht="15">
      <c r="C14" s="20" t="s">
        <v>52</v>
      </c>
    </row>
    <row r="15" ht="15">
      <c r="C15" s="20" t="s">
        <v>53</v>
      </c>
    </row>
    <row r="16" ht="15">
      <c r="C16" s="20" t="s">
        <v>54</v>
      </c>
    </row>
    <row r="19" spans="3:5" ht="114.75" customHeight="1">
      <c r="C19" s="25" t="s">
        <v>55</v>
      </c>
      <c r="D19" s="25"/>
      <c r="E19" s="25"/>
    </row>
    <row r="20" spans="19:21" ht="27" customHeight="1">
      <c r="S20" s="16"/>
      <c r="T20" s="16" t="s">
        <v>56</v>
      </c>
      <c r="U20" s="16" t="s">
        <v>57</v>
      </c>
    </row>
    <row r="21" spans="19:21" ht="15">
      <c r="S21" s="17" t="s">
        <v>44</v>
      </c>
      <c r="T21" s="16">
        <v>5.49</v>
      </c>
      <c r="U21" s="16">
        <v>1.51</v>
      </c>
    </row>
    <row r="36" spans="20:21" ht="15">
      <c r="T36" s="16" t="s">
        <v>56</v>
      </c>
      <c r="U36" s="16" t="s">
        <v>57</v>
      </c>
    </row>
    <row r="37" spans="19:21" ht="15">
      <c r="S37" s="17" t="s">
        <v>45</v>
      </c>
      <c r="T37" s="16">
        <v>5.44</v>
      </c>
      <c r="U37" s="16">
        <v>1.56</v>
      </c>
    </row>
    <row r="55" spans="20:21" ht="15">
      <c r="T55" s="16" t="s">
        <v>56</v>
      </c>
      <c r="U55" s="16" t="s">
        <v>57</v>
      </c>
    </row>
    <row r="56" spans="19:21" ht="15">
      <c r="S56" s="17" t="s">
        <v>46</v>
      </c>
      <c r="T56" s="16">
        <v>5.13</v>
      </c>
      <c r="U56" s="16">
        <v>1.87</v>
      </c>
    </row>
    <row r="72" spans="20:21" ht="15">
      <c r="T72" s="16" t="s">
        <v>56</v>
      </c>
      <c r="U72" s="16" t="s">
        <v>57</v>
      </c>
    </row>
    <row r="73" spans="19:21" ht="15">
      <c r="S73" s="17" t="s">
        <v>47</v>
      </c>
      <c r="T73" s="16">
        <v>5.42</v>
      </c>
      <c r="U73" s="16">
        <v>1.58</v>
      </c>
    </row>
    <row r="92" spans="20:21" ht="15">
      <c r="T92" s="16" t="s">
        <v>56</v>
      </c>
      <c r="U92" s="16" t="s">
        <v>57</v>
      </c>
    </row>
    <row r="93" spans="19:21" ht="15">
      <c r="S93" s="17" t="s">
        <v>48</v>
      </c>
      <c r="T93" s="16">
        <v>4.49</v>
      </c>
      <c r="U93" s="16">
        <v>2.51</v>
      </c>
    </row>
  </sheetData>
  <sheetProtection selectLockedCells="1" selectUnlockedCells="1"/>
  <mergeCells count="3">
    <mergeCell ref="C2:E2"/>
    <mergeCell ref="D4:D8"/>
    <mergeCell ref="C19:E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ConJur</cp:lastModifiedBy>
  <dcterms:modified xsi:type="dcterms:W3CDTF">2015-10-14T19:00:22Z</dcterms:modified>
  <cp:category/>
  <cp:version/>
  <cp:contentType/>
  <cp:contentStatus/>
</cp:coreProperties>
</file>